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SLOT" sheetId="1" r:id="rId1"/>
  </sheets>
  <definedNames>
    <definedName name="_Regression_Int" localSheetId="0" hidden="1">1</definedName>
    <definedName name="_xlnm.Print_Area" localSheetId="0">'SLOT'!$A$1:$G$87</definedName>
    <definedName name="Print_Area_MI" localSheetId="0">'SLOT'!$A$1:$J$99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<sst xmlns="http://schemas.openxmlformats.org/spreadsheetml/2006/main" count="49" uniqueCount="33">
  <si>
    <t>SLOTTED RISER FLOW</t>
  </si>
  <si>
    <t>INPUT DATA:</t>
  </si>
  <si>
    <t>OUTPUT DATA:</t>
  </si>
  <si>
    <t xml:space="preserve">  (BELOW EL.)</t>
  </si>
  <si>
    <t xml:space="preserve">  (ABOVE or at EL.)</t>
  </si>
  <si>
    <t>RISER EQUATIONS:</t>
  </si>
  <si>
    <t>Weir Flow:</t>
  </si>
  <si>
    <t>ELEV</t>
  </si>
  <si>
    <t>[NGVD]</t>
  </si>
  <si>
    <t>WEIR</t>
  </si>
  <si>
    <t>HEAD</t>
  </si>
  <si>
    <t>[feet]</t>
  </si>
  <si>
    <t>Developed by Bruce Harrington, 2/93</t>
  </si>
  <si>
    <t xml:space="preserve">  </t>
  </si>
  <si>
    <t>FLOW</t>
  </si>
  <si>
    <t>[cfs]</t>
  </si>
  <si>
    <t>feet</t>
  </si>
  <si>
    <t>ft²</t>
  </si>
  <si>
    <t>NGVD</t>
  </si>
  <si>
    <t>Orifice Flow:</t>
  </si>
  <si>
    <t>ORIFICE</t>
  </si>
  <si>
    <t xml:space="preserve">C=0.6 </t>
  </si>
  <si>
    <t>C=3.1</t>
  </si>
  <si>
    <t>=</t>
  </si>
  <si>
    <t xml:space="preserve">  WEIR LENGTH (L)</t>
  </si>
  <si>
    <t xml:space="preserve">  ORIFICE AREA (A)</t>
  </si>
  <si>
    <t xml:space="preserve">  SLOT HEIGHT</t>
  </si>
  <si>
    <t xml:space="preserve">  INVERT EL.    </t>
  </si>
  <si>
    <t xml:space="preserve">  ELEV INCREMENT </t>
  </si>
  <si>
    <t xml:space="preserve"> WEIR EQUATION: Qw </t>
  </si>
  <si>
    <t xml:space="preserve"> ORIFICE EQ:    Qo</t>
  </si>
  <si>
    <t>CONTROL</t>
  </si>
  <si>
    <r>
      <t>H</t>
    </r>
    <r>
      <rPr>
        <i/>
        <vertAlign val="superscript"/>
        <sz val="12"/>
        <color indexed="8"/>
        <rFont val="Times New Roman"/>
        <family val="1"/>
      </rPr>
      <t>1.5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</si>
</sst>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</numFmts>
  <fonts count="18">
    <font>
      <sz val="12"/>
      <name val="Courier"/>
      <family val="0"/>
    </font>
    <font>
      <sz val="12"/>
      <name val="Tahoma"/>
      <family val="0"/>
    </font>
    <font>
      <sz val="12"/>
      <color indexed="8"/>
      <name val="Courier"/>
      <family val="0"/>
    </font>
    <font>
      <b/>
      <i/>
      <sz val="12"/>
      <color indexed="8"/>
      <name val="Courier"/>
      <family val="0"/>
    </font>
    <font>
      <b/>
      <sz val="12"/>
      <color indexed="8"/>
      <name val="Courier"/>
      <family val="0"/>
    </font>
    <font>
      <i/>
      <sz val="12"/>
      <color indexed="8"/>
      <name val="Courie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Courier"/>
      <family val="3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perscript"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ck"/>
      <top style="double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>
      <alignment/>
      <protection locked="0"/>
    </xf>
    <xf numFmtId="0" fontId="4" fillId="0" borderId="0">
      <alignment/>
      <protection locked="0"/>
    </xf>
    <xf numFmtId="0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5" fillId="0" borderId="0">
      <alignment/>
      <protection locked="0"/>
    </xf>
    <xf numFmtId="9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0" fillId="0" borderId="0" xfId="0" applyNumberFormat="1" applyFont="1" applyFill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165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0" fontId="9" fillId="0" borderId="3" xfId="0" applyFont="1" applyFill="1" applyBorder="1" applyAlignment="1" applyProtection="1">
      <alignment/>
      <protection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 quotePrefix="1">
      <alignment/>
    </xf>
    <xf numFmtId="164" fontId="10" fillId="0" borderId="1" xfId="0" applyNumberFormat="1" applyFont="1" applyFill="1" applyBorder="1" applyAlignment="1" applyProtection="1">
      <alignment/>
      <protection locked="0"/>
    </xf>
    <xf numFmtId="0" fontId="10" fillId="0" borderId="1" xfId="0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16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 locked="0"/>
    </xf>
    <xf numFmtId="0" fontId="9" fillId="0" borderId="1" xfId="0" applyFont="1" applyFill="1" applyBorder="1" applyAlignment="1">
      <alignment horizontal="right"/>
    </xf>
    <xf numFmtId="0" fontId="10" fillId="0" borderId="1" xfId="0" applyFont="1" applyFill="1" applyBorder="1" applyAlignment="1" quotePrefix="1">
      <alignment horizontal="right"/>
    </xf>
    <xf numFmtId="164" fontId="10" fillId="0" borderId="1" xfId="0" applyNumberFormat="1" applyFont="1" applyFill="1" applyBorder="1" applyAlignment="1" applyProtection="1">
      <alignment horizontal="right"/>
      <protection/>
    </xf>
    <xf numFmtId="0" fontId="11" fillId="0" borderId="1" xfId="0" applyFont="1" applyFill="1" applyBorder="1" applyAlignment="1" applyProtection="1">
      <alignment horizontal="left"/>
      <protection/>
    </xf>
    <xf numFmtId="0" fontId="13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0" fontId="9" fillId="0" borderId="2" xfId="0" applyFont="1" applyFill="1" applyBorder="1" applyAlignment="1">
      <alignment/>
    </xf>
    <xf numFmtId="164" fontId="6" fillId="0" borderId="0" xfId="0" applyNumberFormat="1" applyFont="1" applyAlignment="1" applyProtection="1">
      <alignment horizontal="right"/>
      <protection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14" fillId="0" borderId="7" xfId="0" applyFont="1" applyFill="1" applyBorder="1" applyAlignment="1" applyProtection="1">
      <alignment horizontal="center"/>
      <protection/>
    </xf>
    <xf numFmtId="0" fontId="14" fillId="0" borderId="8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9" fillId="0" borderId="8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164" fontId="13" fillId="0" borderId="11" xfId="0" applyNumberFormat="1" applyFont="1" applyFill="1" applyBorder="1" applyAlignment="1" applyProtection="1">
      <alignment horizontal="center"/>
      <protection/>
    </xf>
    <xf numFmtId="164" fontId="13" fillId="0" borderId="1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5" fontId="13" fillId="0" borderId="3" xfId="0" applyNumberFormat="1" applyFont="1" applyFill="1" applyBorder="1" applyAlignment="1" applyProtection="1">
      <alignment horizontal="center"/>
      <protection/>
    </xf>
    <xf numFmtId="165" fontId="13" fillId="0" borderId="13" xfId="0" applyNumberFormat="1" applyFont="1" applyFill="1" applyBorder="1" applyAlignment="1" applyProtection="1">
      <alignment horizontal="center"/>
      <protection/>
    </xf>
    <xf numFmtId="165" fontId="13" fillId="0" borderId="14" xfId="0" applyNumberFormat="1" applyFont="1" applyFill="1" applyBorder="1" applyAlignment="1" applyProtection="1">
      <alignment horizontal="center"/>
      <protection/>
    </xf>
    <xf numFmtId="164" fontId="13" fillId="0" borderId="15" xfId="0" applyNumberFormat="1" applyFont="1" applyFill="1" applyBorder="1" applyAlignment="1" applyProtection="1">
      <alignment horizontal="center"/>
      <protection/>
    </xf>
    <xf numFmtId="165" fontId="13" fillId="0" borderId="15" xfId="0" applyNumberFormat="1" applyFont="1" applyFill="1" applyBorder="1" applyAlignment="1" applyProtection="1">
      <alignment horizontal="center"/>
      <protection/>
    </xf>
    <xf numFmtId="165" fontId="13" fillId="0" borderId="16" xfId="0" applyNumberFormat="1" applyFont="1" applyFill="1" applyBorder="1" applyAlignment="1" applyProtection="1">
      <alignment horizontal="center"/>
      <protection/>
    </xf>
    <xf numFmtId="165" fontId="13" fillId="0" borderId="17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0" fillId="0" borderId="0" xfId="0" applyFont="1" applyFill="1" applyAlignment="1">
      <alignment horizontal="centerContinuous"/>
    </xf>
    <xf numFmtId="164" fontId="13" fillId="0" borderId="18" xfId="0" applyNumberFormat="1" applyFont="1" applyFill="1" applyBorder="1" applyAlignment="1" applyProtection="1">
      <alignment horizontal="center"/>
      <protection/>
    </xf>
    <xf numFmtId="164" fontId="13" fillId="0" borderId="19" xfId="0" applyNumberFormat="1" applyFont="1" applyFill="1" applyBorder="1" applyAlignment="1" applyProtection="1">
      <alignment horizontal="center"/>
      <protection/>
    </xf>
    <xf numFmtId="165" fontId="13" fillId="0" borderId="19" xfId="0" applyNumberFormat="1" applyFont="1" applyFill="1" applyBorder="1" applyAlignment="1" applyProtection="1">
      <alignment horizontal="center"/>
      <protection/>
    </xf>
    <xf numFmtId="165" fontId="13" fillId="0" borderId="20" xfId="0" applyNumberFormat="1" applyFont="1" applyFill="1" applyBorder="1" applyAlignment="1" applyProtection="1">
      <alignment horizontal="center"/>
      <protection/>
    </xf>
    <xf numFmtId="165" fontId="13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Slotted Riser Flow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SLOT!$G$75:$G$85</c:f>
              <c:numCache/>
            </c:numRef>
          </c:xVal>
          <c:yVal>
            <c:numRef>
              <c:f>SLOT!$A$75:$A$85</c:f>
              <c:numCache/>
            </c:numRef>
          </c:yVal>
          <c:smooth val="0"/>
        </c:ser>
        <c:axId val="20020613"/>
        <c:axId val="45967790"/>
      </c:scatterChart>
      <c:valAx>
        <c:axId val="20020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Flow [cfs]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67790"/>
        <c:crosses val="autoZero"/>
        <c:crossBetween val="midCat"/>
        <c:dispUnits/>
      </c:valAx>
      <c:valAx>
        <c:axId val="45967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Elevation [ngvd]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20613"/>
        <c:crosses val="autoZero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18</xdr:row>
      <xdr:rowOff>0</xdr:rowOff>
    </xdr:from>
    <xdr:to>
      <xdr:col>6</xdr:col>
      <xdr:colOff>647700</xdr:colOff>
      <xdr:row>63</xdr:row>
      <xdr:rowOff>38100</xdr:rowOff>
    </xdr:to>
    <xdr:graphicFrame>
      <xdr:nvGraphicFramePr>
        <xdr:cNvPr id="1" name="Chart 4"/>
        <xdr:cNvGraphicFramePr/>
      </xdr:nvGraphicFramePr>
      <xdr:xfrm>
        <a:off x="371475" y="2905125"/>
        <a:ext cx="48196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08"/>
  <sheetViews>
    <sheetView showGridLines="0" tabSelected="1" zoomScale="75" zoomScaleNormal="75" zoomScaleSheetLayoutView="100" workbookViewId="0" topLeftCell="A3">
      <selection activeCell="M29" sqref="M29"/>
    </sheetView>
  </sheetViews>
  <sheetFormatPr defaultColWidth="9.796875" defaultRowHeight="15"/>
  <cols>
    <col min="1" max="1" width="9.69921875" style="0" customWidth="1"/>
    <col min="2" max="2" width="9.296875" style="0" customWidth="1"/>
    <col min="3" max="3" width="8.59765625" style="0" customWidth="1"/>
    <col min="4" max="4" width="1.59765625" style="0" customWidth="1"/>
    <col min="6" max="6" width="8.69921875" style="0" customWidth="1"/>
    <col min="10" max="10" width="9.796875" style="0" hidden="1" customWidth="1"/>
  </cols>
  <sheetData>
    <row r="1" spans="1:11" ht="20.25">
      <c r="A1" s="64" t="s">
        <v>0</v>
      </c>
      <c r="B1" s="21"/>
      <c r="C1" s="65"/>
      <c r="D1" s="65"/>
      <c r="E1" s="66"/>
      <c r="F1" s="67"/>
      <c r="G1" s="66"/>
      <c r="H1" s="10"/>
      <c r="I1" s="10"/>
      <c r="J1" s="10"/>
      <c r="K1" s="3"/>
    </row>
    <row r="2" ht="7.5" customHeight="1">
      <c r="L2" s="3"/>
    </row>
    <row r="3" spans="2:12" ht="15">
      <c r="B3" s="23" t="s">
        <v>1</v>
      </c>
      <c r="C3" s="1"/>
      <c r="D3" s="1"/>
      <c r="E3" s="3"/>
      <c r="F3" s="3"/>
      <c r="K3" s="3"/>
      <c r="L3" s="3"/>
    </row>
    <row r="4" spans="2:12" ht="15.75">
      <c r="B4" s="24" t="s">
        <v>24</v>
      </c>
      <c r="C4" s="25"/>
      <c r="D4" s="26" t="s">
        <v>23</v>
      </c>
      <c r="E4" s="27">
        <v>20</v>
      </c>
      <c r="F4" s="28" t="s">
        <v>16</v>
      </c>
      <c r="G4" s="7"/>
      <c r="K4" s="3"/>
      <c r="L4" s="3"/>
    </row>
    <row r="5" spans="2:12" ht="15.75">
      <c r="B5" s="29" t="s">
        <v>25</v>
      </c>
      <c r="C5" s="30"/>
      <c r="D5" s="31" t="s">
        <v>23</v>
      </c>
      <c r="E5" s="32">
        <v>30</v>
      </c>
      <c r="F5" s="33" t="s">
        <v>17</v>
      </c>
      <c r="G5" s="7"/>
      <c r="K5" s="3"/>
      <c r="L5" s="3"/>
    </row>
    <row r="6" spans="2:12" ht="15.75">
      <c r="B6" s="29" t="s">
        <v>26</v>
      </c>
      <c r="C6" s="30"/>
      <c r="D6" s="31" t="s">
        <v>23</v>
      </c>
      <c r="E6" s="32">
        <v>1</v>
      </c>
      <c r="F6" s="33" t="s">
        <v>16</v>
      </c>
      <c r="G6" s="7"/>
      <c r="L6" s="3"/>
    </row>
    <row r="7" spans="2:12" ht="15.75">
      <c r="B7" s="29" t="s">
        <v>27</v>
      </c>
      <c r="C7" s="30"/>
      <c r="D7" s="31" t="s">
        <v>23</v>
      </c>
      <c r="E7" s="32">
        <v>145</v>
      </c>
      <c r="F7" s="33" t="s">
        <v>18</v>
      </c>
      <c r="G7" s="7"/>
      <c r="K7" s="3"/>
      <c r="L7" s="3"/>
    </row>
    <row r="8" spans="2:12" ht="15.75">
      <c r="B8" s="29" t="s">
        <v>28</v>
      </c>
      <c r="C8" s="30"/>
      <c r="D8" s="31" t="s">
        <v>23</v>
      </c>
      <c r="E8" s="34">
        <v>1</v>
      </c>
      <c r="F8" s="33" t="s">
        <v>16</v>
      </c>
      <c r="G8" s="7"/>
      <c r="K8" s="3"/>
      <c r="L8" s="3"/>
    </row>
    <row r="9" spans="2:12" ht="6" customHeight="1">
      <c r="B9" s="6"/>
      <c r="C9" s="6"/>
      <c r="D9" s="6"/>
      <c r="E9" s="6"/>
      <c r="F9" s="6"/>
      <c r="K9" s="3"/>
      <c r="L9" s="3"/>
    </row>
    <row r="10" spans="2:12" ht="15">
      <c r="B10" s="23" t="s">
        <v>2</v>
      </c>
      <c r="K10" s="3"/>
      <c r="L10" s="3"/>
    </row>
    <row r="11" spans="2:12" ht="18.75">
      <c r="B11" s="24" t="s">
        <v>29</v>
      </c>
      <c r="C11" s="35"/>
      <c r="D11" s="36" t="s">
        <v>23</v>
      </c>
      <c r="E11" s="37">
        <f>3.1*E4</f>
        <v>62</v>
      </c>
      <c r="F11" s="38" t="s">
        <v>32</v>
      </c>
      <c r="G11" s="7"/>
      <c r="K11" s="3"/>
      <c r="L11" s="3"/>
    </row>
    <row r="12" spans="2:11" ht="15.75">
      <c r="B12" s="29" t="s">
        <v>3</v>
      </c>
      <c r="C12" s="39"/>
      <c r="D12" s="30"/>
      <c r="E12" s="40">
        <f>J74</f>
        <v>148</v>
      </c>
      <c r="F12" s="30"/>
      <c r="G12" s="7"/>
      <c r="K12" s="3"/>
    </row>
    <row r="13" spans="2:12" ht="4.5" customHeight="1">
      <c r="B13" s="41"/>
      <c r="C13" s="39"/>
      <c r="D13" s="30"/>
      <c r="E13" s="30"/>
      <c r="F13" s="30"/>
      <c r="G13" s="7"/>
      <c r="K13" s="3"/>
      <c r="L13" s="3"/>
    </row>
    <row r="14" spans="2:12" ht="15.75">
      <c r="B14" s="29" t="s">
        <v>30</v>
      </c>
      <c r="C14" s="39"/>
      <c r="D14" s="31" t="s">
        <v>23</v>
      </c>
      <c r="E14" s="42">
        <f>0.6*$E$5*(64.4)^0.5</f>
        <v>144.44929906371993</v>
      </c>
      <c r="F14" s="33"/>
      <c r="G14" s="7"/>
      <c r="K14" s="3"/>
      <c r="L14" s="3"/>
    </row>
    <row r="15" spans="2:11" ht="15.75">
      <c r="B15" s="29" t="s">
        <v>4</v>
      </c>
      <c r="C15" s="39"/>
      <c r="D15" s="30"/>
      <c r="E15" s="40">
        <f>E12</f>
        <v>148</v>
      </c>
      <c r="F15" s="30"/>
      <c r="G15" s="7"/>
      <c r="K15" s="3"/>
    </row>
    <row r="16" spans="2:12" ht="5.25" customHeight="1">
      <c r="B16" s="6"/>
      <c r="C16" s="6"/>
      <c r="D16" s="6"/>
      <c r="E16" s="6"/>
      <c r="F16" s="6"/>
      <c r="K16" s="3"/>
      <c r="L16" s="3"/>
    </row>
    <row r="17" spans="2:12" ht="5.25" customHeight="1">
      <c r="B17" s="14"/>
      <c r="C17" s="14"/>
      <c r="D17" s="14"/>
      <c r="E17" s="14"/>
      <c r="F17" s="14"/>
      <c r="K17" s="3"/>
      <c r="L17" s="3"/>
    </row>
    <row r="18" spans="2:12" ht="5.25" customHeight="1">
      <c r="B18" s="14"/>
      <c r="C18" s="14"/>
      <c r="D18" s="14"/>
      <c r="E18" s="14"/>
      <c r="F18" s="14"/>
      <c r="K18" s="3"/>
      <c r="L18" s="3"/>
    </row>
    <row r="19" spans="2:12" ht="5.25" customHeight="1">
      <c r="B19" s="14"/>
      <c r="C19" s="14"/>
      <c r="D19" s="14"/>
      <c r="E19" s="14"/>
      <c r="F19" s="14"/>
      <c r="K19" s="3"/>
      <c r="L19" s="3"/>
    </row>
    <row r="20" spans="2:12" ht="5.25" customHeight="1">
      <c r="B20" s="14"/>
      <c r="C20" s="14"/>
      <c r="D20" s="14"/>
      <c r="E20" s="14"/>
      <c r="F20" s="14"/>
      <c r="K20" s="3"/>
      <c r="L20" s="3"/>
    </row>
    <row r="21" spans="2:12" ht="5.25" customHeight="1">
      <c r="B21" s="14"/>
      <c r="C21" s="14"/>
      <c r="D21" s="14"/>
      <c r="E21" s="14"/>
      <c r="F21" s="14"/>
      <c r="K21" s="3"/>
      <c r="L21" s="3"/>
    </row>
    <row r="22" spans="2:12" ht="5.25" customHeight="1">
      <c r="B22" s="14"/>
      <c r="C22" s="14"/>
      <c r="D22" s="14"/>
      <c r="E22" s="14"/>
      <c r="F22" s="14"/>
      <c r="K22" s="3"/>
      <c r="L22" s="3"/>
    </row>
    <row r="23" spans="2:12" ht="5.25" customHeight="1">
      <c r="B23" s="14"/>
      <c r="C23" s="14"/>
      <c r="D23" s="14"/>
      <c r="E23" s="14"/>
      <c r="F23" s="14"/>
      <c r="K23" s="3"/>
      <c r="L23" s="3"/>
    </row>
    <row r="24" spans="2:12" ht="5.25" customHeight="1">
      <c r="B24" s="14"/>
      <c r="C24" s="14"/>
      <c r="D24" s="14"/>
      <c r="E24" s="14"/>
      <c r="F24" s="14"/>
      <c r="K24" s="3"/>
      <c r="L24" s="3"/>
    </row>
    <row r="25" spans="2:12" ht="5.25" customHeight="1">
      <c r="B25" s="14"/>
      <c r="C25" s="14"/>
      <c r="D25" s="14"/>
      <c r="E25" s="14"/>
      <c r="F25" s="14"/>
      <c r="K25" s="3"/>
      <c r="L25" s="3"/>
    </row>
    <row r="26" spans="2:12" ht="5.25" customHeight="1">
      <c r="B26" s="14"/>
      <c r="C26" s="14"/>
      <c r="D26" s="14"/>
      <c r="E26" s="14"/>
      <c r="F26" s="14"/>
      <c r="K26" s="3"/>
      <c r="L26" s="3"/>
    </row>
    <row r="27" spans="2:12" ht="5.25" customHeight="1">
      <c r="B27" s="14"/>
      <c r="C27" s="14"/>
      <c r="D27" s="14"/>
      <c r="E27" s="14"/>
      <c r="F27" s="14"/>
      <c r="K27" s="3"/>
      <c r="L27" s="3"/>
    </row>
    <row r="28" spans="2:12" ht="5.25" customHeight="1">
      <c r="B28" s="14"/>
      <c r="C28" s="14"/>
      <c r="D28" s="14"/>
      <c r="E28" s="14"/>
      <c r="F28" s="14"/>
      <c r="K28" s="3"/>
      <c r="L28" s="3"/>
    </row>
    <row r="29" spans="2:12" ht="5.25" customHeight="1">
      <c r="B29" s="14"/>
      <c r="C29" s="14"/>
      <c r="D29" s="14"/>
      <c r="E29" s="14"/>
      <c r="F29" s="14"/>
      <c r="K29" s="3"/>
      <c r="L29" s="3"/>
    </row>
    <row r="30" spans="2:12" ht="5.25" customHeight="1">
      <c r="B30" s="14"/>
      <c r="C30" s="14"/>
      <c r="D30" s="14"/>
      <c r="E30" s="14"/>
      <c r="F30" s="14"/>
      <c r="K30" s="3"/>
      <c r="L30" s="3"/>
    </row>
    <row r="31" spans="2:12" ht="5.25" customHeight="1">
      <c r="B31" s="14"/>
      <c r="C31" s="14"/>
      <c r="D31" s="14"/>
      <c r="E31" s="14"/>
      <c r="F31" s="14"/>
      <c r="K31" s="3"/>
      <c r="L31" s="3"/>
    </row>
    <row r="32" spans="2:12" ht="5.25" customHeight="1">
      <c r="B32" s="14"/>
      <c r="C32" s="14"/>
      <c r="D32" s="14"/>
      <c r="E32" s="14"/>
      <c r="F32" s="14"/>
      <c r="K32" s="3"/>
      <c r="L32" s="3"/>
    </row>
    <row r="33" spans="2:12" ht="5.25" customHeight="1">
      <c r="B33" s="14"/>
      <c r="C33" s="14"/>
      <c r="D33" s="14"/>
      <c r="E33" s="14"/>
      <c r="F33" s="14"/>
      <c r="K33" s="3"/>
      <c r="L33" s="3"/>
    </row>
    <row r="34" spans="2:12" ht="5.25" customHeight="1">
      <c r="B34" s="14"/>
      <c r="C34" s="14"/>
      <c r="D34" s="14"/>
      <c r="E34" s="14"/>
      <c r="F34" s="14"/>
      <c r="K34" s="3"/>
      <c r="L34" s="3"/>
    </row>
    <row r="35" spans="2:12" ht="5.25" customHeight="1">
      <c r="B35" s="14"/>
      <c r="C35" s="14"/>
      <c r="D35" s="14"/>
      <c r="E35" s="14"/>
      <c r="F35" s="14"/>
      <c r="K35" s="3"/>
      <c r="L35" s="3"/>
    </row>
    <row r="36" spans="2:12" ht="5.25" customHeight="1">
      <c r="B36" s="14"/>
      <c r="C36" s="14"/>
      <c r="D36" s="14"/>
      <c r="E36" s="14"/>
      <c r="F36" s="14"/>
      <c r="K36" s="3"/>
      <c r="L36" s="3"/>
    </row>
    <row r="37" spans="2:12" ht="5.25" customHeight="1">
      <c r="B37" s="14"/>
      <c r="C37" s="14"/>
      <c r="D37" s="14"/>
      <c r="E37" s="14"/>
      <c r="F37" s="14"/>
      <c r="K37" s="3"/>
      <c r="L37" s="3"/>
    </row>
    <row r="38" spans="2:12" ht="5.25" customHeight="1">
      <c r="B38" s="14"/>
      <c r="C38" s="14"/>
      <c r="D38" s="14"/>
      <c r="E38" s="14"/>
      <c r="F38" s="14"/>
      <c r="K38" s="3"/>
      <c r="L38" s="3"/>
    </row>
    <row r="39" spans="2:12" ht="5.25" customHeight="1">
      <c r="B39" s="14"/>
      <c r="C39" s="14"/>
      <c r="D39" s="14"/>
      <c r="E39" s="14"/>
      <c r="F39" s="14"/>
      <c r="K39" s="3"/>
      <c r="L39" s="3"/>
    </row>
    <row r="40" spans="2:12" ht="5.25" customHeight="1">
      <c r="B40" s="14"/>
      <c r="C40" s="14"/>
      <c r="D40" s="14"/>
      <c r="E40" s="14"/>
      <c r="F40" s="14"/>
      <c r="K40" s="3"/>
      <c r="L40" s="3"/>
    </row>
    <row r="41" spans="2:12" ht="5.25" customHeight="1">
      <c r="B41" s="14"/>
      <c r="C41" s="14"/>
      <c r="D41" s="14"/>
      <c r="E41" s="14"/>
      <c r="F41" s="14"/>
      <c r="K41" s="3"/>
      <c r="L41" s="3"/>
    </row>
    <row r="42" spans="2:12" ht="5.25" customHeight="1">
      <c r="B42" s="14"/>
      <c r="C42" s="14"/>
      <c r="D42" s="14"/>
      <c r="E42" s="14"/>
      <c r="F42" s="14"/>
      <c r="K42" s="3"/>
      <c r="L42" s="3"/>
    </row>
    <row r="43" spans="2:12" ht="5.25" customHeight="1">
      <c r="B43" s="14"/>
      <c r="C43" s="14"/>
      <c r="D43" s="14"/>
      <c r="E43" s="14"/>
      <c r="F43" s="14"/>
      <c r="K43" s="3"/>
      <c r="L43" s="3"/>
    </row>
    <row r="44" spans="2:12" ht="5.25" customHeight="1">
      <c r="B44" s="14"/>
      <c r="C44" s="14"/>
      <c r="D44" s="14"/>
      <c r="E44" s="14"/>
      <c r="F44" s="14"/>
      <c r="K44" s="3"/>
      <c r="L44" s="3"/>
    </row>
    <row r="45" spans="2:12" ht="5.25" customHeight="1">
      <c r="B45" s="14"/>
      <c r="C45" s="14"/>
      <c r="D45" s="14"/>
      <c r="E45" s="14"/>
      <c r="F45" s="14"/>
      <c r="K45" s="3"/>
      <c r="L45" s="3"/>
    </row>
    <row r="46" spans="2:12" ht="5.25" customHeight="1">
      <c r="B46" s="14"/>
      <c r="C46" s="14"/>
      <c r="D46" s="14"/>
      <c r="E46" s="14"/>
      <c r="F46" s="14"/>
      <c r="K46" s="3"/>
      <c r="L46" s="3"/>
    </row>
    <row r="47" spans="2:12" ht="5.25" customHeight="1">
      <c r="B47" s="14"/>
      <c r="C47" s="14"/>
      <c r="D47" s="14"/>
      <c r="E47" s="14"/>
      <c r="F47" s="14"/>
      <c r="K47" s="3"/>
      <c r="L47" s="3"/>
    </row>
    <row r="48" spans="2:12" ht="5.25" customHeight="1">
      <c r="B48" s="14"/>
      <c r="C48" s="14"/>
      <c r="D48" s="14"/>
      <c r="E48" s="14"/>
      <c r="F48" s="14"/>
      <c r="K48" s="3"/>
      <c r="L48" s="3"/>
    </row>
    <row r="49" spans="2:12" ht="5.25" customHeight="1">
      <c r="B49" s="14"/>
      <c r="C49" s="14"/>
      <c r="D49" s="14"/>
      <c r="E49" s="14"/>
      <c r="F49" s="14"/>
      <c r="K49" s="3"/>
      <c r="L49" s="3"/>
    </row>
    <row r="50" spans="2:12" ht="5.25" customHeight="1">
      <c r="B50" s="14"/>
      <c r="C50" s="14"/>
      <c r="D50" s="14"/>
      <c r="E50" s="14"/>
      <c r="F50" s="14"/>
      <c r="K50" s="3"/>
      <c r="L50" s="3"/>
    </row>
    <row r="51" spans="2:12" ht="5.25" customHeight="1">
      <c r="B51" s="14"/>
      <c r="C51" s="14"/>
      <c r="D51" s="14"/>
      <c r="E51" s="14"/>
      <c r="F51" s="14"/>
      <c r="K51" s="3"/>
      <c r="L51" s="3"/>
    </row>
    <row r="52" spans="2:12" ht="5.25" customHeight="1">
      <c r="B52" s="14"/>
      <c r="C52" s="14"/>
      <c r="D52" s="14"/>
      <c r="E52" s="14"/>
      <c r="F52" s="14"/>
      <c r="K52" s="3"/>
      <c r="L52" s="3"/>
    </row>
    <row r="53" spans="2:12" ht="5.25" customHeight="1">
      <c r="B53" s="14"/>
      <c r="C53" s="14"/>
      <c r="D53" s="14"/>
      <c r="E53" s="14"/>
      <c r="F53" s="14"/>
      <c r="K53" s="3"/>
      <c r="L53" s="3"/>
    </row>
    <row r="54" spans="2:12" ht="5.25" customHeight="1">
      <c r="B54" s="14"/>
      <c r="C54" s="14"/>
      <c r="D54" s="14"/>
      <c r="E54" s="14"/>
      <c r="F54" s="14"/>
      <c r="K54" s="3"/>
      <c r="L54" s="3"/>
    </row>
    <row r="55" spans="2:12" ht="5.25" customHeight="1">
      <c r="B55" s="14"/>
      <c r="C55" s="14"/>
      <c r="D55" s="14"/>
      <c r="E55" s="14"/>
      <c r="F55" s="14"/>
      <c r="K55" s="3"/>
      <c r="L55" s="3"/>
    </row>
    <row r="56" spans="2:12" ht="5.25" customHeight="1">
      <c r="B56" s="14"/>
      <c r="C56" s="14"/>
      <c r="D56" s="14"/>
      <c r="E56" s="14"/>
      <c r="F56" s="14"/>
      <c r="K56" s="3"/>
      <c r="L56" s="3"/>
    </row>
    <row r="57" spans="2:12" ht="5.25" customHeight="1">
      <c r="B57" s="14"/>
      <c r="C57" s="14"/>
      <c r="D57" s="14"/>
      <c r="E57" s="14"/>
      <c r="F57" s="14"/>
      <c r="K57" s="3"/>
      <c r="L57" s="3"/>
    </row>
    <row r="58" spans="2:12" ht="5.25" customHeight="1">
      <c r="B58" s="14"/>
      <c r="C58" s="14"/>
      <c r="D58" s="14"/>
      <c r="E58" s="14"/>
      <c r="F58" s="14"/>
      <c r="K58" s="3"/>
      <c r="L58" s="3"/>
    </row>
    <row r="59" spans="2:12" ht="5.25" customHeight="1">
      <c r="B59" s="14"/>
      <c r="C59" s="14"/>
      <c r="D59" s="14"/>
      <c r="E59" s="14"/>
      <c r="F59" s="14"/>
      <c r="K59" s="3"/>
      <c r="L59" s="3"/>
    </row>
    <row r="60" spans="2:12" ht="5.25" customHeight="1">
      <c r="B60" s="14"/>
      <c r="C60" s="14"/>
      <c r="D60" s="14"/>
      <c r="E60" s="14"/>
      <c r="F60" s="14"/>
      <c r="K60" s="3"/>
      <c r="L60" s="3"/>
    </row>
    <row r="61" spans="2:12" ht="5.25" customHeight="1">
      <c r="B61" s="14"/>
      <c r="C61" s="14"/>
      <c r="D61" s="14"/>
      <c r="E61" s="14"/>
      <c r="F61" s="14"/>
      <c r="K61" s="3"/>
      <c r="L61" s="3"/>
    </row>
    <row r="62" spans="2:12" ht="5.25" customHeight="1">
      <c r="B62" s="14"/>
      <c r="C62" s="14"/>
      <c r="D62" s="14"/>
      <c r="E62" s="14"/>
      <c r="F62" s="14"/>
      <c r="K62" s="3"/>
      <c r="L62" s="3"/>
    </row>
    <row r="63" spans="2:12" ht="5.25" customHeight="1">
      <c r="B63" s="14"/>
      <c r="C63" s="14"/>
      <c r="D63" s="14"/>
      <c r="E63" s="14"/>
      <c r="F63" s="14"/>
      <c r="K63" s="3"/>
      <c r="L63" s="3"/>
    </row>
    <row r="64" spans="2:12" ht="5.25" customHeight="1">
      <c r="B64" s="14"/>
      <c r="C64" s="14"/>
      <c r="D64" s="14"/>
      <c r="E64" s="14"/>
      <c r="F64" s="14"/>
      <c r="K64" s="3"/>
      <c r="L64" s="3"/>
    </row>
    <row r="65" spans="2:12" ht="5.25" customHeight="1">
      <c r="B65" s="14"/>
      <c r="C65" s="14"/>
      <c r="D65" s="14"/>
      <c r="E65" s="14"/>
      <c r="F65" s="14"/>
      <c r="K65" s="3"/>
      <c r="L65" s="3"/>
    </row>
    <row r="66" spans="2:12" ht="5.25" customHeight="1">
      <c r="B66" s="14"/>
      <c r="C66" s="14"/>
      <c r="D66" s="14"/>
      <c r="E66" s="14"/>
      <c r="F66" s="14"/>
      <c r="K66" s="3"/>
      <c r="L66" s="3"/>
    </row>
    <row r="67" spans="2:12" ht="15">
      <c r="B67" s="2" t="s">
        <v>5</v>
      </c>
      <c r="D67" s="14"/>
      <c r="E67" s="2" t="s">
        <v>13</v>
      </c>
      <c r="K67" s="3"/>
      <c r="L67" s="3"/>
    </row>
    <row r="68" spans="4:12" ht="5.25" customHeight="1">
      <c r="D68" s="14"/>
      <c r="L68" s="3"/>
    </row>
    <row r="69" spans="2:12" ht="15">
      <c r="B69" s="2" t="s">
        <v>6</v>
      </c>
      <c r="D69" s="14"/>
      <c r="E69" s="20" t="s">
        <v>19</v>
      </c>
      <c r="F69" s="21"/>
      <c r="K69" s="3"/>
      <c r="L69" s="3"/>
    </row>
    <row r="70" spans="3:12" ht="15">
      <c r="C70" s="22" t="s">
        <v>22</v>
      </c>
      <c r="D70" s="14"/>
      <c r="G70" s="2" t="s">
        <v>21</v>
      </c>
      <c r="K70" s="3"/>
      <c r="L70" s="3"/>
    </row>
    <row r="71" ht="15.75" thickBot="1">
      <c r="L71" s="4"/>
    </row>
    <row r="72" spans="1:12" ht="15.75" thickTop="1">
      <c r="A72" s="43"/>
      <c r="B72" s="44" t="s">
        <v>9</v>
      </c>
      <c r="C72" s="44" t="s">
        <v>9</v>
      </c>
      <c r="D72" s="45"/>
      <c r="E72" s="44" t="s">
        <v>20</v>
      </c>
      <c r="F72" s="44" t="s">
        <v>20</v>
      </c>
      <c r="G72" s="46" t="s">
        <v>31</v>
      </c>
      <c r="H72" s="17"/>
      <c r="I72" s="14"/>
      <c r="J72" s="13"/>
      <c r="K72" s="3"/>
      <c r="L72" s="3"/>
    </row>
    <row r="73" spans="1:12" ht="15">
      <c r="A73" s="47" t="s">
        <v>7</v>
      </c>
      <c r="B73" s="48" t="s">
        <v>10</v>
      </c>
      <c r="C73" s="48" t="s">
        <v>14</v>
      </c>
      <c r="D73" s="49"/>
      <c r="E73" s="48" t="s">
        <v>10</v>
      </c>
      <c r="F73" s="48" t="s">
        <v>14</v>
      </c>
      <c r="G73" s="50" t="s">
        <v>14</v>
      </c>
      <c r="H73" s="17"/>
      <c r="I73" s="14"/>
      <c r="J73" s="13"/>
      <c r="K73" s="3"/>
      <c r="L73" s="3"/>
    </row>
    <row r="74" spans="1:12" ht="15.75" thickBot="1">
      <c r="A74" s="51" t="s">
        <v>8</v>
      </c>
      <c r="B74" s="48" t="s">
        <v>11</v>
      </c>
      <c r="C74" s="48" t="s">
        <v>15</v>
      </c>
      <c r="D74" s="49"/>
      <c r="E74" s="48" t="s">
        <v>11</v>
      </c>
      <c r="F74" s="48" t="s">
        <v>15</v>
      </c>
      <c r="G74" s="52" t="s">
        <v>15</v>
      </c>
      <c r="H74" s="17"/>
      <c r="I74" s="14"/>
      <c r="J74" s="73">
        <f>MIN(J75:J85)</f>
        <v>148</v>
      </c>
      <c r="K74" s="3"/>
      <c r="L74" s="3"/>
    </row>
    <row r="75" spans="1:12" ht="15.75" thickTop="1">
      <c r="A75" s="68">
        <f>$E$7</f>
        <v>145</v>
      </c>
      <c r="B75" s="69">
        <f aca="true" t="shared" si="0" ref="B75:B85">A75-$E$7</f>
        <v>0</v>
      </c>
      <c r="C75" s="70">
        <f aca="true" t="shared" si="1" ref="C75:C85">$E$11*B75^1.5</f>
        <v>0</v>
      </c>
      <c r="D75" s="71"/>
      <c r="E75" s="69">
        <f aca="true" t="shared" si="2" ref="E75:E85">IF(B75-$E$6/2&lt;0,0,B75-$E$6/2)</f>
        <v>0</v>
      </c>
      <c r="F75" s="70">
        <f aca="true" t="shared" si="3" ref="F75:F85">$E$14*E75^0.5</f>
        <v>0</v>
      </c>
      <c r="G75" s="72">
        <f>IF(C75&lt;F75,C75,F75)</f>
        <v>0</v>
      </c>
      <c r="H75" s="17"/>
      <c r="I75" s="15"/>
      <c r="J75" s="74"/>
      <c r="K75" s="3"/>
      <c r="L75" s="3"/>
    </row>
    <row r="76" spans="1:12" ht="15">
      <c r="A76" s="53">
        <f>TRUNC(A75)+1</f>
        <v>146</v>
      </c>
      <c r="B76" s="55">
        <f t="shared" si="0"/>
        <v>1</v>
      </c>
      <c r="C76" s="56">
        <f t="shared" si="1"/>
        <v>62</v>
      </c>
      <c r="D76" s="57"/>
      <c r="E76" s="55">
        <f t="shared" si="2"/>
        <v>0.5</v>
      </c>
      <c r="F76" s="56">
        <f t="shared" si="3"/>
        <v>102.14107890559998</v>
      </c>
      <c r="G76" s="58">
        <f aca="true" t="shared" si="4" ref="G76:G85">IF(F76&lt;C76,IF(F76=0,C76,F76),C76)</f>
        <v>62</v>
      </c>
      <c r="H76" s="17"/>
      <c r="I76" s="15"/>
      <c r="J76" s="73">
        <f aca="true" t="shared" si="5" ref="J76:J85">IF(AND(F76&lt;=C76,E76&gt;0),A76,9999)</f>
        <v>9999</v>
      </c>
      <c r="K76" s="3"/>
      <c r="L76" s="3"/>
    </row>
    <row r="77" spans="1:12" ht="15">
      <c r="A77" s="53">
        <f aca="true" t="shared" si="6" ref="A77:A85">A76+$E$8</f>
        <v>147</v>
      </c>
      <c r="B77" s="55">
        <f t="shared" si="0"/>
        <v>2</v>
      </c>
      <c r="C77" s="56">
        <f t="shared" si="1"/>
        <v>175.36248173426378</v>
      </c>
      <c r="D77" s="57"/>
      <c r="E77" s="55">
        <f t="shared" si="2"/>
        <v>1.5</v>
      </c>
      <c r="F77" s="56">
        <f t="shared" si="3"/>
        <v>176.91353820440085</v>
      </c>
      <c r="G77" s="58">
        <f t="shared" si="4"/>
        <v>175.36248173426378</v>
      </c>
      <c r="H77" s="17"/>
      <c r="I77" s="15"/>
      <c r="J77" s="73">
        <f t="shared" si="5"/>
        <v>9999</v>
      </c>
      <c r="K77" s="3"/>
      <c r="L77" s="3"/>
    </row>
    <row r="78" spans="1:12" ht="15">
      <c r="A78" s="53">
        <f t="shared" si="6"/>
        <v>148</v>
      </c>
      <c r="B78" s="55">
        <f t="shared" si="0"/>
        <v>3</v>
      </c>
      <c r="C78" s="56">
        <f t="shared" si="1"/>
        <v>322.1614502078112</v>
      </c>
      <c r="D78" s="57"/>
      <c r="E78" s="55">
        <f t="shared" si="2"/>
        <v>2.5</v>
      </c>
      <c r="F78" s="56">
        <f t="shared" si="3"/>
        <v>228.39439572809138</v>
      </c>
      <c r="G78" s="58">
        <f t="shared" si="4"/>
        <v>228.39439572809138</v>
      </c>
      <c r="H78" s="17"/>
      <c r="I78" s="15"/>
      <c r="J78" s="73">
        <f t="shared" si="5"/>
        <v>148</v>
      </c>
      <c r="K78" s="3"/>
      <c r="L78" s="3"/>
    </row>
    <row r="79" spans="1:12" ht="15">
      <c r="A79" s="53">
        <f t="shared" si="6"/>
        <v>149</v>
      </c>
      <c r="B79" s="55">
        <f t="shared" si="0"/>
        <v>4</v>
      </c>
      <c r="C79" s="56">
        <f t="shared" si="1"/>
        <v>495.9999999999999</v>
      </c>
      <c r="D79" s="57"/>
      <c r="E79" s="55">
        <f t="shared" si="2"/>
        <v>3.5</v>
      </c>
      <c r="F79" s="56">
        <f t="shared" si="3"/>
        <v>270.23989342804293</v>
      </c>
      <c r="G79" s="58">
        <f t="shared" si="4"/>
        <v>270.23989342804293</v>
      </c>
      <c r="H79" s="17"/>
      <c r="I79" s="15"/>
      <c r="J79" s="73">
        <f t="shared" si="5"/>
        <v>149</v>
      </c>
      <c r="K79" s="3"/>
      <c r="L79" s="3"/>
    </row>
    <row r="80" spans="1:12" ht="15">
      <c r="A80" s="53">
        <f t="shared" si="6"/>
        <v>150</v>
      </c>
      <c r="B80" s="55">
        <f t="shared" si="0"/>
        <v>5</v>
      </c>
      <c r="C80" s="56">
        <f t="shared" si="1"/>
        <v>693.1810730249347</v>
      </c>
      <c r="D80" s="57"/>
      <c r="E80" s="55">
        <f t="shared" si="2"/>
        <v>4.5</v>
      </c>
      <c r="F80" s="56">
        <f t="shared" si="3"/>
        <v>306.4232367167999</v>
      </c>
      <c r="G80" s="58">
        <f t="shared" si="4"/>
        <v>306.4232367167999</v>
      </c>
      <c r="H80" s="17"/>
      <c r="I80" s="15"/>
      <c r="J80" s="73">
        <f t="shared" si="5"/>
        <v>150</v>
      </c>
      <c r="K80" s="3"/>
      <c r="L80" s="3"/>
    </row>
    <row r="81" spans="1:12" ht="15">
      <c r="A81" s="53">
        <f t="shared" si="6"/>
        <v>151</v>
      </c>
      <c r="B81" s="55">
        <f t="shared" si="0"/>
        <v>6</v>
      </c>
      <c r="C81" s="56">
        <f t="shared" si="1"/>
        <v>911.2101843153424</v>
      </c>
      <c r="D81" s="57"/>
      <c r="E81" s="55">
        <f t="shared" si="2"/>
        <v>5.5</v>
      </c>
      <c r="F81" s="56">
        <f t="shared" si="3"/>
        <v>338.7636344119599</v>
      </c>
      <c r="G81" s="58">
        <f t="shared" si="4"/>
        <v>338.7636344119599</v>
      </c>
      <c r="H81" s="17"/>
      <c r="I81" s="15"/>
      <c r="J81" s="73">
        <f t="shared" si="5"/>
        <v>151</v>
      </c>
      <c r="K81" s="3"/>
      <c r="L81" s="3"/>
    </row>
    <row r="82" spans="1:12" ht="15">
      <c r="A82" s="53">
        <f t="shared" si="6"/>
        <v>152</v>
      </c>
      <c r="B82" s="55">
        <f t="shared" si="0"/>
        <v>7</v>
      </c>
      <c r="C82" s="56">
        <f t="shared" si="1"/>
        <v>1148.256069002032</v>
      </c>
      <c r="D82" s="57"/>
      <c r="E82" s="55">
        <f t="shared" si="2"/>
        <v>6.5</v>
      </c>
      <c r="F82" s="56">
        <f t="shared" si="3"/>
        <v>368.27489732535395</v>
      </c>
      <c r="G82" s="58">
        <f t="shared" si="4"/>
        <v>368.27489732535395</v>
      </c>
      <c r="H82" s="17"/>
      <c r="I82" s="15"/>
      <c r="J82" s="73">
        <f t="shared" si="5"/>
        <v>152</v>
      </c>
      <c r="K82" s="3"/>
      <c r="L82" s="3"/>
    </row>
    <row r="83" spans="1:12" ht="15">
      <c r="A83" s="53">
        <f t="shared" si="6"/>
        <v>153</v>
      </c>
      <c r="B83" s="55">
        <f t="shared" si="0"/>
        <v>8</v>
      </c>
      <c r="C83" s="56">
        <f t="shared" si="1"/>
        <v>1402.8998538741096</v>
      </c>
      <c r="D83" s="57"/>
      <c r="E83" s="55">
        <f t="shared" si="2"/>
        <v>7.5</v>
      </c>
      <c r="F83" s="56">
        <f t="shared" si="3"/>
        <v>395.5906975650464</v>
      </c>
      <c r="G83" s="58">
        <f t="shared" si="4"/>
        <v>395.5906975650464</v>
      </c>
      <c r="H83" s="17"/>
      <c r="I83" s="15"/>
      <c r="J83" s="73">
        <f t="shared" si="5"/>
        <v>153</v>
      </c>
      <c r="K83" s="3"/>
      <c r="L83" s="3"/>
    </row>
    <row r="84" spans="1:12" ht="15">
      <c r="A84" s="53">
        <f t="shared" si="6"/>
        <v>154</v>
      </c>
      <c r="B84" s="55">
        <f t="shared" si="0"/>
        <v>9</v>
      </c>
      <c r="C84" s="56">
        <f t="shared" si="1"/>
        <v>1674</v>
      </c>
      <c r="D84" s="57"/>
      <c r="E84" s="55">
        <f t="shared" si="2"/>
        <v>8.5</v>
      </c>
      <c r="F84" s="56">
        <f t="shared" si="3"/>
        <v>421.13845704233665</v>
      </c>
      <c r="G84" s="58">
        <f t="shared" si="4"/>
        <v>421.13845704233665</v>
      </c>
      <c r="H84" s="17"/>
      <c r="I84" s="15"/>
      <c r="J84" s="73">
        <f t="shared" si="5"/>
        <v>154</v>
      </c>
      <c r="K84" s="3"/>
      <c r="L84" s="3"/>
    </row>
    <row r="85" spans="1:12" ht="15.75" thickBot="1">
      <c r="A85" s="54">
        <f t="shared" si="6"/>
        <v>155</v>
      </c>
      <c r="B85" s="59">
        <f t="shared" si="0"/>
        <v>10</v>
      </c>
      <c r="C85" s="60">
        <f t="shared" si="1"/>
        <v>1960.6121493043959</v>
      </c>
      <c r="D85" s="61"/>
      <c r="E85" s="59">
        <f t="shared" si="2"/>
        <v>9.5</v>
      </c>
      <c r="F85" s="60">
        <f t="shared" si="3"/>
        <v>445.2226409337243</v>
      </c>
      <c r="G85" s="62">
        <f t="shared" si="4"/>
        <v>445.2226409337243</v>
      </c>
      <c r="H85" s="17"/>
      <c r="I85" s="15"/>
      <c r="J85" s="73">
        <f t="shared" si="5"/>
        <v>155</v>
      </c>
      <c r="K85" s="3"/>
      <c r="L85" s="3"/>
    </row>
    <row r="86" spans="2:11" ht="21.75" customHeight="1" thickTop="1">
      <c r="B86" s="18"/>
      <c r="C86" s="63" t="s">
        <v>12</v>
      </c>
      <c r="D86" s="19"/>
      <c r="E86" s="16"/>
      <c r="F86" s="19"/>
      <c r="G86" s="16"/>
      <c r="H86" s="17"/>
      <c r="I86" s="15"/>
      <c r="J86" s="3"/>
      <c r="K86" s="3"/>
    </row>
    <row r="87" spans="2:11" ht="15">
      <c r="B87" s="8"/>
      <c r="D87" s="5"/>
      <c r="E87" s="11"/>
      <c r="F87" s="9"/>
      <c r="G87" s="11"/>
      <c r="H87" s="17"/>
      <c r="I87" s="15"/>
      <c r="J87" s="3"/>
      <c r="K87" s="3"/>
    </row>
    <row r="88" spans="2:11" ht="15">
      <c r="B88" s="8"/>
      <c r="C88" s="9"/>
      <c r="D88" s="9"/>
      <c r="E88" s="11"/>
      <c r="F88" s="9"/>
      <c r="G88" s="11"/>
      <c r="H88" s="17"/>
      <c r="I88" s="15"/>
      <c r="J88" s="3"/>
      <c r="K88" s="3"/>
    </row>
    <row r="89" spans="8:11" ht="15">
      <c r="H89" s="17"/>
      <c r="I89" s="15"/>
      <c r="J89" s="3"/>
      <c r="K89" s="3"/>
    </row>
    <row r="90" spans="8:11" ht="15">
      <c r="H90" s="17"/>
      <c r="I90" s="15"/>
      <c r="J90" s="3"/>
      <c r="K90" s="3"/>
    </row>
    <row r="91" spans="8:11" ht="15">
      <c r="H91" s="17"/>
      <c r="I91" s="15"/>
      <c r="J91" s="3"/>
      <c r="K91" s="3"/>
    </row>
    <row r="92" spans="8:11" ht="15">
      <c r="H92" s="17"/>
      <c r="I92" s="15"/>
      <c r="J92" s="3"/>
      <c r="K92" s="3"/>
    </row>
    <row r="93" spans="8:11" ht="15">
      <c r="H93" s="16"/>
      <c r="I93" s="12"/>
      <c r="J93" s="3"/>
      <c r="K93" s="3"/>
    </row>
    <row r="94" spans="8:11" ht="15">
      <c r="H94" s="11"/>
      <c r="I94" s="12"/>
      <c r="J94" s="3"/>
      <c r="K94" s="3"/>
    </row>
    <row r="95" spans="8:10" ht="15">
      <c r="H95" s="11"/>
      <c r="I95" s="12"/>
      <c r="J95" s="3"/>
    </row>
    <row r="96" ht="15">
      <c r="J96" s="3"/>
    </row>
    <row r="97" ht="15">
      <c r="J97" s="3"/>
    </row>
    <row r="98" ht="15">
      <c r="K98" s="3"/>
    </row>
    <row r="99" ht="15">
      <c r="K99" s="3"/>
    </row>
    <row r="100" ht="15">
      <c r="K100" s="3"/>
    </row>
    <row r="101" ht="15">
      <c r="K101" s="3"/>
    </row>
    <row r="102" ht="15">
      <c r="K102" s="3"/>
    </row>
    <row r="103" ht="15">
      <c r="K103" s="3"/>
    </row>
    <row r="104" ht="15">
      <c r="K104" s="3"/>
    </row>
    <row r="105" ht="15">
      <c r="K105" s="3"/>
    </row>
    <row r="106" ht="15">
      <c r="K106" s="3"/>
    </row>
    <row r="107" ht="15">
      <c r="K107" s="3"/>
    </row>
    <row r="108" ht="15">
      <c r="K108" s="3"/>
    </row>
  </sheetData>
  <sheetProtection sheet="1" objects="1" scenarios="1"/>
  <printOptions/>
  <pageMargins left="1.13" right="0.75" top="0.49" bottom="0.61" header="0.5" footer="0.5"/>
  <pageSetup horizontalDpi="300" verticalDpi="300" orientation="portrait" r:id="rId6"/>
  <drawing r:id="rId5"/>
  <legacyDrawing r:id="rId4"/>
  <oleObjects>
    <oleObject progId="Equation.3" shapeId="4731636" r:id="rId1"/>
    <oleObject progId="Equation.3" shapeId="4744382" r:id="rId2"/>
    <oleObject progId="Equation.3" shapeId="1832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Dam Safety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SLOTTED RISER FLOW2.xls</dc:title>
  <dc:subject/>
  <dc:creator>Bruce Harrington</dc:creator>
  <cp:keywords/>
  <dc:description/>
  <cp:lastModifiedBy>Harrington</cp:lastModifiedBy>
  <cp:lastPrinted>2002-03-05T16:12:01Z</cp:lastPrinted>
  <dcterms:created xsi:type="dcterms:W3CDTF">2000-02-01T15:48:18Z</dcterms:created>
  <dcterms:modified xsi:type="dcterms:W3CDTF">2002-03-12T16:28:59Z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_SourceU">
    <vt:lpwstr/>
  </property>
  <property fmtid="{D5CDD505-2E9C-101B-9397-08002B2CF9AE}" pid="7" name="_SharedFileInd">
    <vt:lpwstr/>
  </property>
  <property fmtid="{D5CDD505-2E9C-101B-9397-08002B2CF9AE}" pid="8" name="display_urn:schemas-microsoft-com:office:office#Edit">
    <vt:lpwstr>System Account</vt:lpwstr>
  </property>
  <property fmtid="{D5CDD505-2E9C-101B-9397-08002B2CF9AE}" pid="9" name="display_urn:schemas-microsoft-com:office:office#Auth">
    <vt:lpwstr>System Account</vt:lpwstr>
  </property>
  <property fmtid="{D5CDD505-2E9C-101B-9397-08002B2CF9AE}" pid="10" name="PublishingContactPictu">
    <vt:lpwstr/>
  </property>
  <property fmtid="{D5CDD505-2E9C-101B-9397-08002B2CF9AE}" pid="11" name="PublishingRollupIma">
    <vt:lpwstr/>
  </property>
  <property fmtid="{D5CDD505-2E9C-101B-9397-08002B2CF9AE}" pid="12" name="Audien">
    <vt:lpwstr/>
  </property>
  <property fmtid="{D5CDD505-2E9C-101B-9397-08002B2CF9AE}" pid="13" name="PublishingContactNa">
    <vt:lpwstr/>
  </property>
  <property fmtid="{D5CDD505-2E9C-101B-9397-08002B2CF9AE}" pid="14" name="Commen">
    <vt:lpwstr/>
  </property>
  <property fmtid="{D5CDD505-2E9C-101B-9397-08002B2CF9AE}" pid="15" name="PublishingContactEma">
    <vt:lpwstr/>
  </property>
  <property fmtid="{D5CDD505-2E9C-101B-9397-08002B2CF9AE}" pid="16" name="PublishingPageLayo">
    <vt:lpwstr/>
  </property>
</Properties>
</file>